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ove\OneDrive\PC間共有\"/>
    </mc:Choice>
  </mc:AlternateContent>
  <xr:revisionPtr revIDLastSave="0" documentId="13_ncr:1_{EF77AC65-0CE3-43D5-851D-2A8FBBFC2CA3}" xr6:coauthVersionLast="47" xr6:coauthVersionMax="47" xr10:uidLastSave="{00000000-0000-0000-0000-000000000000}"/>
  <bookViews>
    <workbookView xWindow="9300" yWindow="5745" windowWidth="19320" windowHeight="9855" xr2:uid="{25D5E20D-076F-429A-B190-A133B5E72671}"/>
  </bookViews>
  <sheets>
    <sheet name="計算" sheetId="4" r:id="rId1"/>
    <sheet name="係数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" l="1"/>
  <c r="D10" i="4"/>
  <c r="G11" i="4" s="1"/>
  <c r="H16" i="4" s="1"/>
  <c r="K46" i="4"/>
  <c r="D51" i="4" s="1"/>
  <c r="E51" i="4" s="1"/>
  <c r="D52" i="4"/>
  <c r="E52" i="4" s="1"/>
  <c r="B52" i="4"/>
  <c r="B51" i="4"/>
  <c r="B42" i="4"/>
  <c r="B41" i="4"/>
  <c r="J37" i="4"/>
  <c r="D41" i="4" s="1"/>
  <c r="E6" i="4"/>
  <c r="D22" i="4"/>
  <c r="D20" i="4"/>
  <c r="H20" i="4"/>
  <c r="G31" i="4"/>
  <c r="F51" i="4" l="1"/>
  <c r="G51" i="4" s="1"/>
  <c r="E41" i="4"/>
  <c r="D42" i="4"/>
  <c r="E42" i="4" s="1"/>
  <c r="F41" i="4"/>
  <c r="F42" i="4" s="1"/>
  <c r="H29" i="4"/>
  <c r="H31" i="4"/>
  <c r="H22" i="4"/>
  <c r="F52" i="4" l="1"/>
  <c r="G52" i="4" s="1"/>
  <c r="H51" i="4"/>
  <c r="I51" i="4" s="1"/>
  <c r="G41" i="4"/>
  <c r="H41" i="4"/>
  <c r="G42" i="4"/>
  <c r="J51" i="4" l="1"/>
  <c r="K51" i="4" s="1"/>
  <c r="H52" i="4"/>
  <c r="I52" i="4" s="1"/>
  <c r="H42" i="4"/>
  <c r="I42" i="4" s="1"/>
  <c r="J41" i="4"/>
  <c r="I41" i="4"/>
  <c r="L51" i="4" l="1"/>
  <c r="M51" i="4" s="1"/>
  <c r="J52" i="4"/>
  <c r="K52" i="4" s="1"/>
  <c r="L41" i="4"/>
  <c r="J42" i="4"/>
  <c r="K42" i="4" s="1"/>
  <c r="K41" i="4"/>
  <c r="N51" i="4" l="1"/>
  <c r="O51" i="4" s="1"/>
  <c r="L52" i="4"/>
  <c r="M52" i="4" s="1"/>
  <c r="N41" i="4"/>
  <c r="L42" i="4"/>
  <c r="M42" i="4" s="1"/>
  <c r="M41" i="4"/>
  <c r="N52" i="4" l="1"/>
  <c r="O52" i="4" s="1"/>
  <c r="P51" i="4"/>
  <c r="Q51" i="4" s="1"/>
  <c r="P41" i="4"/>
  <c r="N42" i="4"/>
  <c r="O42" i="4" s="1"/>
  <c r="O41" i="4"/>
  <c r="R51" i="4" l="1"/>
  <c r="S51" i="4" s="1"/>
  <c r="P52" i="4"/>
  <c r="Q52" i="4" s="1"/>
  <c r="R41" i="4"/>
  <c r="T41" i="4" s="1"/>
  <c r="P42" i="4"/>
  <c r="Q42" i="4" s="1"/>
  <c r="Q41" i="4"/>
  <c r="T51" i="4" l="1"/>
  <c r="U51" i="4" s="1"/>
  <c r="R52" i="4"/>
  <c r="S52" i="4" s="1"/>
  <c r="V41" i="4"/>
  <c r="T42" i="4"/>
  <c r="U42" i="4" s="1"/>
  <c r="U41" i="4"/>
  <c r="R42" i="4"/>
  <c r="S42" i="4" s="1"/>
  <c r="S41" i="4"/>
  <c r="T52" i="4" l="1"/>
  <c r="U52" i="4" s="1"/>
  <c r="V51" i="4"/>
  <c r="W51" i="4" s="1"/>
  <c r="V42" i="4"/>
  <c r="W42" i="4" s="1"/>
  <c r="W41" i="4"/>
  <c r="V52" i="4" l="1"/>
  <c r="W52" i="4" s="1"/>
</calcChain>
</file>

<file path=xl/sharedStrings.xml><?xml version="1.0" encoding="utf-8"?>
<sst xmlns="http://schemas.openxmlformats.org/spreadsheetml/2006/main" count="61" uniqueCount="48">
  <si>
    <t>★RER(安静時エネルギー要求量)</t>
    <rPh sb="5" eb="8">
      <t>アンセイジ</t>
    </rPh>
    <rPh sb="13" eb="16">
      <t>ヨウキュウリョウ</t>
    </rPh>
    <phoneticPr fontId="1"/>
  </si>
  <si>
    <t>★DER(1日あたりのエネルギー要求量)</t>
    <rPh sb="6" eb="7">
      <t>ニチ</t>
    </rPh>
    <rPh sb="16" eb="19">
      <t>ヨウキュウリョウ</t>
    </rPh>
    <phoneticPr fontId="1"/>
  </si>
  <si>
    <t>RER×係数=</t>
    <rPh sb="4" eb="6">
      <t>ケイスウ</t>
    </rPh>
    <phoneticPr fontId="1"/>
  </si>
  <si>
    <t>ライフステージ</t>
    <phoneticPr fontId="1"/>
  </si>
  <si>
    <t>標準体型の成猫(避妊去勢済み)</t>
    <phoneticPr fontId="1"/>
  </si>
  <si>
    <t>標準体型の成猫(未避妊/未去勢)</t>
    <phoneticPr fontId="1"/>
  </si>
  <si>
    <t>活動的な猫</t>
    <phoneticPr fontId="1"/>
  </si>
  <si>
    <t>肥満気味の猫</t>
    <phoneticPr fontId="1"/>
  </si>
  <si>
    <t>ダイエット中の猫</t>
    <phoneticPr fontId="1"/>
  </si>
  <si>
    <t>増量中の猫</t>
    <phoneticPr fontId="1"/>
  </si>
  <si>
    <t>高齢猫</t>
    <phoneticPr fontId="1"/>
  </si>
  <si>
    <t>妊娠中</t>
    <phoneticPr fontId="1"/>
  </si>
  <si>
    <t>授乳中</t>
    <phoneticPr fontId="1"/>
  </si>
  <si>
    <t>4ヶ月未満</t>
    <phoneticPr fontId="1"/>
  </si>
  <si>
    <t>4～6ヶ月</t>
    <phoneticPr fontId="1"/>
  </si>
  <si>
    <t>7～12ヶ月</t>
  </si>
  <si>
    <r>
      <t>体重</t>
    </r>
    <r>
      <rPr>
        <vertAlign val="superscript"/>
        <sz val="11"/>
        <color theme="1"/>
        <rFont val="游ゴシック"/>
        <family val="3"/>
        <charset val="128"/>
        <scheme val="minor"/>
      </rPr>
      <t>0.75</t>
    </r>
    <r>
      <rPr>
        <sz val="11"/>
        <color theme="1"/>
        <rFont val="游ゴシック"/>
        <family val="3"/>
        <charset val="128"/>
        <scheme val="minor"/>
      </rPr>
      <t>×</t>
    </r>
    <rPh sb="0" eb="2">
      <t>タイジュウ</t>
    </rPh>
    <phoneticPr fontId="1"/>
  </si>
  <si>
    <t>※1.2～1.4</t>
    <phoneticPr fontId="1"/>
  </si>
  <si>
    <t>体重(kg)</t>
    <rPh sb="0" eb="2">
      <t>タイジュウ</t>
    </rPh>
    <phoneticPr fontId="1"/>
  </si>
  <si>
    <t>100gあたり</t>
    <phoneticPr fontId="1"/>
  </si>
  <si>
    <t>1gあたり</t>
    <phoneticPr fontId="1"/>
  </si>
  <si>
    <t>係数</t>
    <rPh sb="0" eb="2">
      <t>ケイスウ</t>
    </rPh>
    <phoneticPr fontId="1"/>
  </si>
  <si>
    <t>数字を入力↓</t>
    <rPh sb="0" eb="2">
      <t>スウジ</t>
    </rPh>
    <rPh sb="3" eb="5">
      <t>ニュウリョク</t>
    </rPh>
    <phoneticPr fontId="1"/>
  </si>
  <si>
    <t>カーソルをセルに置いて、プルダウンから選択↓</t>
    <rPh sb="8" eb="9">
      <t>オ</t>
    </rPh>
    <rPh sb="19" eb="21">
      <t>センタク</t>
    </rPh>
    <phoneticPr fontId="1"/>
  </si>
  <si>
    <t>※授乳頭数により、2.0～6.0</t>
    <rPh sb="1" eb="3">
      <t>ジュニュウ</t>
    </rPh>
    <rPh sb="3" eb="5">
      <t>トウスウ</t>
    </rPh>
    <phoneticPr fontId="1"/>
  </si>
  <si>
    <t>100gあたり</t>
    <phoneticPr fontId="1"/>
  </si>
  <si>
    <t>ドライ</t>
    <phoneticPr fontId="1"/>
  </si>
  <si>
    <t>ウェット</t>
    <phoneticPr fontId="1"/>
  </si>
  <si>
    <t>内容量</t>
    <rPh sb="0" eb="3">
      <t>ナイヨウリョウ</t>
    </rPh>
    <phoneticPr fontId="1"/>
  </si>
  <si>
    <t>★ドライフードのみ</t>
    <phoneticPr fontId="1"/>
  </si>
  <si>
    <t>★併用</t>
    <rPh sb="1" eb="3">
      <t>ヘイヨウ</t>
    </rPh>
    <phoneticPr fontId="1"/>
  </si>
  <si>
    <t>4ヶ月未満</t>
  </si>
  <si>
    <t>★ドライフード2種類混合</t>
    <rPh sb="8" eb="10">
      <t>シュルイ</t>
    </rPh>
    <rPh sb="10" eb="12">
      <t>コンゴウ</t>
    </rPh>
    <phoneticPr fontId="1"/>
  </si>
  <si>
    <t>ドライA</t>
    <phoneticPr fontId="1"/>
  </si>
  <si>
    <t>ドライB</t>
    <phoneticPr fontId="1"/>
  </si>
  <si>
    <t>フード名</t>
    <rPh sb="3" eb="4">
      <t>メイ</t>
    </rPh>
    <phoneticPr fontId="1"/>
  </si>
  <si>
    <t>割合</t>
    <rPh sb="0" eb="2">
      <t>ワリアイ</t>
    </rPh>
    <phoneticPr fontId="1"/>
  </si>
  <si>
    <t>給与量</t>
    <rPh sb="0" eb="3">
      <t>キュウヨリョウ</t>
    </rPh>
    <phoneticPr fontId="1"/>
  </si>
  <si>
    <r>
      <t>100g</t>
    </r>
    <r>
      <rPr>
        <b/>
        <sz val="9"/>
        <color theme="1"/>
        <rFont val="游ゴシック"/>
        <family val="3"/>
        <charset val="128"/>
        <scheme val="minor"/>
      </rPr>
      <t>あたりの</t>
    </r>
    <r>
      <rPr>
        <b/>
        <sz val="12"/>
        <color theme="1"/>
        <rFont val="游ゴシック"/>
        <family val="3"/>
        <charset val="128"/>
        <scheme val="minor"/>
      </rPr>
      <t>カロリー</t>
    </r>
    <phoneticPr fontId="1"/>
  </si>
  <si>
    <t>ずつ減らしていく</t>
    <phoneticPr fontId="1"/>
  </si>
  <si>
    <t>日目に完全切り替え</t>
    <phoneticPr fontId="1"/>
  </si>
  <si>
    <t>元のフード</t>
    <rPh sb="0" eb="1">
      <t>モト</t>
    </rPh>
    <phoneticPr fontId="1"/>
  </si>
  <si>
    <t>変更先のフード</t>
    <rPh sb="0" eb="3">
      <t>ヘンコウサキ</t>
    </rPh>
    <phoneticPr fontId="1"/>
  </si>
  <si>
    <t>★ドライフード切り替え：カロリー目安</t>
    <rPh sb="7" eb="8">
      <t>キ</t>
    </rPh>
    <rPh sb="9" eb="10">
      <t>カ</t>
    </rPh>
    <rPh sb="16" eb="18">
      <t>メヤス</t>
    </rPh>
    <phoneticPr fontId="1"/>
  </si>
  <si>
    <t>★ドライフード切り替え：給与量目安</t>
    <rPh sb="7" eb="8">
      <t>キ</t>
    </rPh>
    <rPh sb="9" eb="10">
      <t>カ</t>
    </rPh>
    <rPh sb="12" eb="14">
      <t>キュウヨ</t>
    </rPh>
    <rPh sb="14" eb="15">
      <t>リョウ</t>
    </rPh>
    <rPh sb="15" eb="17">
      <t>メヤス</t>
    </rPh>
    <phoneticPr fontId="1"/>
  </si>
  <si>
    <t>↓以下の計算では、個別で黄色いセルに数値を入力してください</t>
    <rPh sb="1" eb="3">
      <t>イカ</t>
    </rPh>
    <rPh sb="4" eb="6">
      <t>ケイサン</t>
    </rPh>
    <rPh sb="9" eb="11">
      <t>コベツ</t>
    </rPh>
    <rPh sb="12" eb="14">
      <t>キイロ</t>
    </rPh>
    <rPh sb="18" eb="20">
      <t>スウチ</t>
    </rPh>
    <rPh sb="21" eb="23">
      <t>ニュウリョク</t>
    </rPh>
    <phoneticPr fontId="1"/>
  </si>
  <si>
    <t>名称A</t>
    <rPh sb="0" eb="2">
      <t>メイショウ</t>
    </rPh>
    <phoneticPr fontId="1"/>
  </si>
  <si>
    <t>名称B</t>
    <rPh sb="0" eb="2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</si>
</sst>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General&quot;kcal&quot;"/>
    <numFmt numFmtId="177" formatCode="General&quot;=&quot;"/>
    <numFmt numFmtId="178" formatCode="0.0"/>
    <numFmt numFmtId="179" formatCode="0.0&quot;kcal&quot;"/>
    <numFmt numFmtId="180" formatCode="General&quot;kg&quot;"/>
    <numFmt numFmtId="181" formatCode="0.0&quot;g&quot;"/>
    <numFmt numFmtId="182" formatCode="0.0%"/>
    <numFmt numFmtId="183" formatCode="0&quot;g&quot;"/>
    <numFmt numFmtId="184" formatCode="General&quot;日目&quot;"/>
    <numFmt numFmtId="185" formatCode="General&quot;g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b/>
      <u/>
      <sz val="2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B577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0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176" fontId="8" fillId="0" borderId="0" xfId="0" applyNumberFormat="1" applyFont="1">
      <alignment vertical="center"/>
    </xf>
    <xf numFmtId="182" fontId="5" fillId="0" borderId="0" xfId="1" applyNumberFormat="1" applyFont="1">
      <alignment vertical="center"/>
    </xf>
    <xf numFmtId="181" fontId="0" fillId="0" borderId="2" xfId="0" applyNumberFormat="1" applyBorder="1">
      <alignment vertical="center"/>
    </xf>
    <xf numFmtId="182" fontId="0" fillId="0" borderId="7" xfId="1" applyNumberFormat="1" applyFont="1" applyBorder="1">
      <alignment vertical="center"/>
    </xf>
    <xf numFmtId="182" fontId="0" fillId="0" borderId="8" xfId="1" applyNumberFormat="1" applyFont="1" applyBorder="1">
      <alignment vertical="center"/>
    </xf>
    <xf numFmtId="182" fontId="0" fillId="0" borderId="1" xfId="1" applyNumberFormat="1" applyFont="1" applyBorder="1">
      <alignment vertical="center"/>
    </xf>
    <xf numFmtId="182" fontId="0" fillId="0" borderId="3" xfId="1" applyNumberFormat="1" applyFont="1" applyBorder="1">
      <alignment vertical="center"/>
    </xf>
    <xf numFmtId="0" fontId="0" fillId="6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>
      <alignment vertical="center"/>
    </xf>
    <xf numFmtId="178" fontId="0" fillId="0" borderId="9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183" fontId="0" fillId="2" borderId="0" xfId="0" applyNumberFormat="1" applyFill="1">
      <alignment vertical="center"/>
    </xf>
    <xf numFmtId="181" fontId="0" fillId="0" borderId="4" xfId="0" applyNumberForma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179" fontId="5" fillId="3" borderId="0" xfId="0" applyNumberFormat="1" applyFont="1" applyFill="1">
      <alignment vertical="center"/>
    </xf>
    <xf numFmtId="180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ill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81" fontId="12" fillId="0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 wrapText="1"/>
    </xf>
    <xf numFmtId="0" fontId="14" fillId="12" borderId="0" xfId="0" applyFont="1" applyFill="1" applyAlignment="1">
      <alignment horizontal="center" vertical="center"/>
    </xf>
    <xf numFmtId="181" fontId="12" fillId="12" borderId="0" xfId="0" applyNumberFormat="1" applyFont="1" applyFill="1" applyAlignment="1">
      <alignment horizontal="center" vertical="center"/>
    </xf>
    <xf numFmtId="0" fontId="0" fillId="12" borderId="0" xfId="0" applyFill="1">
      <alignment vertical="center"/>
    </xf>
    <xf numFmtId="0" fontId="0" fillId="0" borderId="0" xfId="0" applyFont="1" applyAlignment="1">
      <alignment horizontal="right" vertical="center" shrinkToFit="1"/>
    </xf>
    <xf numFmtId="182" fontId="16" fillId="0" borderId="0" xfId="1" applyNumberFormat="1" applyFont="1" applyAlignment="1">
      <alignment vertical="center"/>
    </xf>
    <xf numFmtId="0" fontId="16" fillId="0" borderId="0" xfId="0" applyFont="1" applyAlignment="1">
      <alignment vertical="center"/>
    </xf>
    <xf numFmtId="185" fontId="0" fillId="2" borderId="0" xfId="0" applyNumberFormat="1" applyFill="1" applyAlignment="1">
      <alignment horizontal="right" vertical="center"/>
    </xf>
    <xf numFmtId="0" fontId="20" fillId="12" borderId="0" xfId="0" applyFont="1" applyFill="1" applyAlignment="1">
      <alignment horizontal="left" vertical="center"/>
    </xf>
    <xf numFmtId="184" fontId="0" fillId="3" borderId="5" xfId="0" applyNumberFormat="1" applyFill="1" applyBorder="1" applyAlignment="1">
      <alignment horizontal="center" vertical="center"/>
    </xf>
    <xf numFmtId="184" fontId="0" fillId="3" borderId="6" xfId="0" applyNumberForma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184" fontId="0" fillId="14" borderId="5" xfId="0" applyNumberFormat="1" applyFill="1" applyBorder="1" applyAlignment="1">
      <alignment horizontal="center" vertical="center"/>
    </xf>
    <xf numFmtId="184" fontId="0" fillId="14" borderId="6" xfId="0" applyNumberFormat="1" applyFill="1" applyBorder="1" applyAlignment="1">
      <alignment horizontal="center" vertical="center"/>
    </xf>
    <xf numFmtId="182" fontId="16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14" borderId="12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181" fontId="16" fillId="4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6" fillId="4" borderId="0" xfId="0" applyFont="1" applyFill="1" applyAlignment="1">
      <alignment horizontal="right" vertical="center" shrinkToFit="1"/>
    </xf>
    <xf numFmtId="181" fontId="9" fillId="11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9" fontId="0" fillId="2" borderId="0" xfId="1" applyFont="1" applyFill="1" applyAlignment="1">
      <alignment horizontal="center" vertical="center"/>
    </xf>
    <xf numFmtId="181" fontId="12" fillId="10" borderId="0" xfId="0" applyNumberFormat="1" applyFont="1" applyFill="1" applyBorder="1" applyAlignment="1">
      <alignment horizontal="center" vertical="center"/>
    </xf>
    <xf numFmtId="181" fontId="12" fillId="10" borderId="0" xfId="0" applyNumberFormat="1" applyFont="1" applyFill="1" applyAlignment="1">
      <alignment horizontal="center" vertical="center"/>
    </xf>
    <xf numFmtId="180" fontId="0" fillId="9" borderId="0" xfId="0" applyNumberFormat="1" applyFill="1" applyAlignment="1">
      <alignment horizontal="center" vertical="center"/>
    </xf>
    <xf numFmtId="180" fontId="15" fillId="10" borderId="0" xfId="0" applyNumberFormat="1" applyFont="1" applyFill="1" applyAlignment="1">
      <alignment horizontal="center" vertical="center"/>
    </xf>
    <xf numFmtId="181" fontId="13" fillId="10" borderId="0" xfId="0" applyNumberFormat="1" applyFont="1" applyFill="1" applyAlignment="1">
      <alignment horizontal="center" vertical="center"/>
    </xf>
    <xf numFmtId="179" fontId="9" fillId="4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horizontal="left" vertical="center" wrapText="1"/>
    </xf>
    <xf numFmtId="0" fontId="11" fillId="10" borderId="0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180" fontId="14" fillId="10" borderId="0" xfId="0" applyNumberFormat="1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180" fontId="14" fillId="10" borderId="0" xfId="0" applyNumberFormat="1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left" vertical="center"/>
    </xf>
    <xf numFmtId="0" fontId="0" fillId="8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3B5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114300</xdr:rowOff>
    </xdr:from>
    <xdr:ext cx="1838324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4B20105D-0441-4CDA-99AE-F738FD44EF26}"/>
                </a:ext>
              </a:extLst>
            </xdr:cNvPr>
            <xdr:cNvSpPr txBox="1"/>
          </xdr:nvSpPr>
          <xdr:spPr>
            <a:xfrm>
              <a:off x="266700" y="2276475"/>
              <a:ext cx="1838324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ad>
                          <m:radPr>
                            <m:degHide m:val="on"/>
                            <m:ctrlPr>
                              <a:rPr kumimoji="1" lang="ja-JP" altLang="en-US" sz="11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kumimoji="1" lang="ja-JP" altLang="en-US" sz="1100" i="1">
                                <a:latin typeface="Cambria Math" panose="02040503050406030204" pitchFamily="18" charset="0"/>
                              </a:rPr>
                              <m:t>体重</m:t>
                            </m:r>
                            <m:r>
                              <a:rPr kumimoji="1" lang="en-US" altLang="ja-JP" sz="1100" i="1">
                                <a:latin typeface="Cambria Math" panose="02040503050406030204" pitchFamily="18" charset="0"/>
                              </a:rPr>
                              <m:t>×</m:t>
                            </m:r>
                            <m:r>
                              <a:rPr kumimoji="1" lang="ja-JP" altLang="en-US" sz="1100" i="1">
                                <a:latin typeface="Cambria Math" panose="02040503050406030204" pitchFamily="18" charset="0"/>
                              </a:rPr>
                              <m:t>体重</m:t>
                            </m:r>
                            <m:r>
                              <a:rPr kumimoji="1" lang="en-US" altLang="ja-JP" sz="1100" i="1">
                                <a:latin typeface="Cambria Math" panose="02040503050406030204" pitchFamily="18" charset="0"/>
                              </a:rPr>
                              <m:t>×</m:t>
                            </m:r>
                            <m:r>
                              <a:rPr kumimoji="1" lang="ja-JP" altLang="en-US" sz="1100" i="1">
                                <a:latin typeface="Cambria Math" panose="02040503050406030204" pitchFamily="18" charset="0"/>
                              </a:rPr>
                              <m:t>体重</m:t>
                            </m:r>
                          </m:e>
                        </m:rad>
                      </m:e>
                    </m:rad>
                    <m:r>
                      <a:rPr kumimoji="1" lang="en-US" altLang="ja-JP" sz="1100" i="1">
                        <a:latin typeface="Cambria Math" panose="02040503050406030204" pitchFamily="18" charset="0"/>
                      </a:rPr>
                      <m:t>×70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4B20105D-0441-4CDA-99AE-F738FD44EF26}"/>
                </a:ext>
              </a:extLst>
            </xdr:cNvPr>
            <xdr:cNvSpPr txBox="1"/>
          </xdr:nvSpPr>
          <xdr:spPr>
            <a:xfrm>
              <a:off x="266700" y="2276475"/>
              <a:ext cx="1838324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√(√(体重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×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体重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×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体重)) 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×70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</xdr:col>
      <xdr:colOff>45028</xdr:colOff>
      <xdr:row>9</xdr:row>
      <xdr:rowOff>147493</xdr:rowOff>
    </xdr:from>
    <xdr:to>
      <xdr:col>5</xdr:col>
      <xdr:colOff>474519</xdr:colOff>
      <xdr:row>11</xdr:row>
      <xdr:rowOff>74468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F137D049-13AF-4D45-BE5C-F5CE3DD0E3C6}"/>
            </a:ext>
          </a:extLst>
        </xdr:cNvPr>
        <xdr:cNvSpPr/>
      </xdr:nvSpPr>
      <xdr:spPr>
        <a:xfrm>
          <a:off x="2989119" y="2225675"/>
          <a:ext cx="429491" cy="41188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52980</xdr:colOff>
      <xdr:row>7</xdr:row>
      <xdr:rowOff>0</xdr:rowOff>
    </xdr:from>
    <xdr:to>
      <xdr:col>5</xdr:col>
      <xdr:colOff>53340</xdr:colOff>
      <xdr:row>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インク 4">
              <a:extLst>
                <a:ext uri="{FF2B5EF4-FFF2-40B4-BE49-F238E27FC236}">
                  <a16:creationId xmlns:a16="http://schemas.microsoft.com/office/drawing/2014/main" id="{8E4E2EAA-E2C9-44A2-8C48-D168C8E962AA}"/>
                </a:ext>
              </a:extLst>
            </xdr14:cNvPr>
            <xdr14:cNvContentPartPr/>
          </xdr14:nvContentPartPr>
          <xdr14:nvPr macro=""/>
          <xdr14:xfrm>
            <a:off x="3062880" y="339840"/>
            <a:ext cx="360" cy="360"/>
          </xdr14:xfrm>
        </xdr:contentPart>
      </mc:Choice>
      <mc:Fallback xmlns="">
        <xdr:pic>
          <xdr:nvPicPr>
            <xdr:cNvPr id="14" name="インク 13">
              <a:extLst>
                <a:ext uri="{FF2B5EF4-FFF2-40B4-BE49-F238E27FC236}">
                  <a16:creationId xmlns:a16="http://schemas.microsoft.com/office/drawing/2014/main" id="{43A4D9F8-AFF4-4D29-BE62-5DF096DFB92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54240" y="330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10T04:04:02.7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1 0 1026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D5AD-231D-44D7-8744-E14D8D001D9A}">
  <dimension ref="B1:W52"/>
  <sheetViews>
    <sheetView tabSelected="1" zoomScale="85" zoomScaleNormal="85" workbookViewId="0"/>
  </sheetViews>
  <sheetFormatPr defaultColWidth="8.625" defaultRowHeight="18.75" x14ac:dyDescent="0.4"/>
  <cols>
    <col min="1" max="1" width="2.625" style="1" customWidth="1"/>
    <col min="2" max="3" width="8.625" style="1"/>
    <col min="4" max="4" width="10.125" style="1" bestFit="1" customWidth="1"/>
    <col min="5" max="16384" width="8.625" style="1"/>
  </cols>
  <sheetData>
    <row r="1" spans="2:10" x14ac:dyDescent="0.4">
      <c r="B1" s="96" t="s">
        <v>22</v>
      </c>
      <c r="C1" s="96"/>
      <c r="E1" s="96" t="s">
        <v>23</v>
      </c>
      <c r="F1" s="96"/>
      <c r="G1" s="96"/>
      <c r="H1" s="96"/>
      <c r="I1" s="96"/>
    </row>
    <row r="2" spans="2:10" x14ac:dyDescent="0.4">
      <c r="B2" s="19" t="s">
        <v>18</v>
      </c>
      <c r="C2" s="6">
        <v>1.8</v>
      </c>
      <c r="E2" s="59" t="s">
        <v>3</v>
      </c>
      <c r="F2" s="59"/>
      <c r="G2" s="97" t="s">
        <v>31</v>
      </c>
      <c r="H2" s="97"/>
      <c r="I2" s="97"/>
    </row>
    <row r="3" spans="2:10" x14ac:dyDescent="0.4">
      <c r="C3" s="29"/>
      <c r="D3" s="30"/>
      <c r="E3" s="31"/>
      <c r="F3" s="31"/>
      <c r="G3" s="32"/>
      <c r="H3" s="32"/>
      <c r="I3" s="30"/>
    </row>
    <row r="4" spans="2:10" x14ac:dyDescent="0.4">
      <c r="B4" s="34" t="s">
        <v>26</v>
      </c>
      <c r="C4" s="84" t="s">
        <v>46</v>
      </c>
      <c r="D4" s="84"/>
      <c r="E4" s="84"/>
      <c r="F4" s="31"/>
      <c r="G4" s="26" t="s">
        <v>27</v>
      </c>
      <c r="H4" s="84" t="s">
        <v>47</v>
      </c>
      <c r="I4" s="84"/>
      <c r="J4" s="84"/>
    </row>
    <row r="5" spans="2:10" x14ac:dyDescent="0.4">
      <c r="B5" s="26"/>
      <c r="D5" s="33" t="s">
        <v>25</v>
      </c>
      <c r="E5" s="7">
        <v>409</v>
      </c>
      <c r="F5" s="31"/>
      <c r="G5" s="26"/>
      <c r="I5" s="33" t="s">
        <v>25</v>
      </c>
      <c r="J5" s="7">
        <v>95</v>
      </c>
    </row>
    <row r="6" spans="2:10" x14ac:dyDescent="0.4">
      <c r="B6" s="26"/>
      <c r="D6" s="24" t="s">
        <v>20</v>
      </c>
      <c r="E6" s="8">
        <f>E5/100</f>
        <v>4.09</v>
      </c>
      <c r="F6" s="31"/>
      <c r="G6" s="31"/>
      <c r="H6" s="30"/>
      <c r="I6" s="33" t="s">
        <v>28</v>
      </c>
      <c r="J6" s="20">
        <v>85</v>
      </c>
    </row>
    <row r="7" spans="2:10" x14ac:dyDescent="0.4">
      <c r="B7" s="26"/>
      <c r="D7" s="33"/>
      <c r="E7" s="35"/>
      <c r="F7" s="31"/>
      <c r="G7" s="31"/>
      <c r="H7" s="30"/>
      <c r="I7" s="33"/>
      <c r="J7" s="35"/>
    </row>
    <row r="9" spans="2:10" x14ac:dyDescent="0.4">
      <c r="B9" s="98" t="s">
        <v>0</v>
      </c>
      <c r="C9" s="98"/>
      <c r="D9" s="98"/>
      <c r="E9" s="98"/>
      <c r="G9" s="98" t="s">
        <v>1</v>
      </c>
      <c r="H9" s="98"/>
      <c r="I9" s="98"/>
      <c r="J9" s="98"/>
    </row>
    <row r="10" spans="2:10" ht="20.25" x14ac:dyDescent="0.4">
      <c r="B10" s="4" t="s">
        <v>16</v>
      </c>
      <c r="C10" s="3">
        <v>70</v>
      </c>
      <c r="D10" s="28">
        <f>(C2^0.75)*C10</f>
        <v>108.78084269267677</v>
      </c>
      <c r="G10" s="67" t="s">
        <v>2</v>
      </c>
      <c r="H10" s="67"/>
    </row>
    <row r="11" spans="2:10" x14ac:dyDescent="0.4">
      <c r="G11" s="87">
        <f>D10*VLOOKUP(G2,係数!A2:B13,2,FALSE)</f>
        <v>326.34252807803034</v>
      </c>
      <c r="H11" s="87"/>
      <c r="I11" s="87"/>
    </row>
    <row r="12" spans="2:10" x14ac:dyDescent="0.4">
      <c r="G12" s="87"/>
      <c r="H12" s="87"/>
      <c r="I12" s="87"/>
    </row>
    <row r="15" spans="2:10" ht="20.100000000000001" customHeight="1" x14ac:dyDescent="0.4">
      <c r="B15" s="88" t="s">
        <v>29</v>
      </c>
      <c r="C15" s="88"/>
      <c r="D15" s="88"/>
      <c r="E15" s="36"/>
      <c r="F15" s="36"/>
    </row>
    <row r="16" spans="2:10" ht="18" customHeight="1" x14ac:dyDescent="0.4">
      <c r="B16" s="85" t="str">
        <f>C4</f>
        <v>名称A</v>
      </c>
      <c r="C16" s="85"/>
      <c r="D16" s="85"/>
      <c r="E16" s="85"/>
      <c r="F16" s="85"/>
      <c r="G16" s="85"/>
      <c r="H16" s="86">
        <f>($G$11/$E$5)*100</f>
        <v>79.790349163332593</v>
      </c>
      <c r="I16" s="86"/>
    </row>
    <row r="17" spans="2:10" ht="18" customHeight="1" x14ac:dyDescent="0.4">
      <c r="B17" s="85"/>
      <c r="C17" s="85"/>
      <c r="D17" s="85"/>
      <c r="E17" s="85"/>
      <c r="F17" s="85"/>
      <c r="G17" s="85"/>
      <c r="H17" s="86"/>
      <c r="I17" s="86"/>
    </row>
    <row r="19" spans="2:10" ht="19.5" customHeight="1" x14ac:dyDescent="0.4">
      <c r="B19" s="79" t="s">
        <v>30</v>
      </c>
      <c r="C19" s="79"/>
      <c r="D19" s="79"/>
      <c r="E19" s="27"/>
      <c r="F19" s="27"/>
      <c r="G19" s="27"/>
      <c r="H19" s="30"/>
      <c r="I19" s="30"/>
      <c r="J19" s="30"/>
    </row>
    <row r="20" spans="2:10" ht="18.75" customHeight="1" x14ac:dyDescent="0.4">
      <c r="B20" s="89" t="s">
        <v>27</v>
      </c>
      <c r="C20" s="89"/>
      <c r="D20" s="91" t="str">
        <f>C4</f>
        <v>名称A</v>
      </c>
      <c r="E20" s="92"/>
      <c r="F20" s="92"/>
      <c r="G20" s="92"/>
      <c r="H20" s="82">
        <f>J6</f>
        <v>85</v>
      </c>
      <c r="I20" s="82"/>
    </row>
    <row r="21" spans="2:10" ht="18" customHeight="1" x14ac:dyDescent="0.4">
      <c r="B21" s="89"/>
      <c r="C21" s="89"/>
      <c r="D21" s="92"/>
      <c r="E21" s="92"/>
      <c r="F21" s="92"/>
      <c r="G21" s="92"/>
      <c r="H21" s="82"/>
      <c r="I21" s="82"/>
    </row>
    <row r="22" spans="2:10" ht="19.5" customHeight="1" x14ac:dyDescent="0.4">
      <c r="B22" s="90" t="s">
        <v>26</v>
      </c>
      <c r="C22" s="90"/>
      <c r="D22" s="93" t="str">
        <f>H4</f>
        <v>名称B</v>
      </c>
      <c r="E22" s="94"/>
      <c r="F22" s="94"/>
      <c r="G22" s="94"/>
      <c r="H22" s="83">
        <f>((($G$11-(($J$5/100)*$J$6))/$E$5)*100)</f>
        <v>60.047072879714023</v>
      </c>
      <c r="I22" s="83"/>
    </row>
    <row r="23" spans="2:10" ht="18.75" customHeight="1" x14ac:dyDescent="0.4">
      <c r="B23" s="90"/>
      <c r="C23" s="90"/>
      <c r="D23" s="94"/>
      <c r="E23" s="94"/>
      <c r="F23" s="94"/>
      <c r="G23" s="94"/>
      <c r="H23" s="83"/>
      <c r="I23" s="83"/>
    </row>
    <row r="24" spans="2:10" ht="18.75" customHeight="1" x14ac:dyDescent="0.4">
      <c r="B24" s="37"/>
      <c r="C24" s="37"/>
      <c r="D24" s="38"/>
      <c r="E24" s="38"/>
      <c r="F24" s="38"/>
      <c r="G24" s="38"/>
      <c r="H24" s="39"/>
      <c r="I24" s="39"/>
      <c r="J24" s="39"/>
    </row>
    <row r="25" spans="2:10" s="44" customFormat="1" ht="18.75" customHeight="1" x14ac:dyDescent="0.4">
      <c r="B25" s="49" t="s">
        <v>45</v>
      </c>
      <c r="C25" s="41"/>
      <c r="D25" s="42"/>
      <c r="E25" s="42"/>
      <c r="F25" s="42"/>
      <c r="G25" s="42"/>
      <c r="H25" s="43"/>
      <c r="I25" s="43"/>
      <c r="J25" s="43"/>
    </row>
    <row r="26" spans="2:10" ht="18" customHeight="1" x14ac:dyDescent="0.4">
      <c r="B26" s="37"/>
      <c r="C26" s="37"/>
      <c r="D26" s="38"/>
      <c r="E26" s="38"/>
      <c r="F26" s="38"/>
      <c r="G26" s="38"/>
      <c r="H26" s="39"/>
      <c r="I26" s="39"/>
      <c r="J26" s="39"/>
    </row>
    <row r="27" spans="2:10" ht="22.5" customHeight="1" x14ac:dyDescent="0.4">
      <c r="B27" s="80" t="s">
        <v>32</v>
      </c>
      <c r="C27" s="80"/>
      <c r="D27" s="80"/>
      <c r="E27" s="80"/>
      <c r="F27" s="38"/>
      <c r="G27" s="38"/>
      <c r="H27" s="39"/>
      <c r="I27" s="39"/>
      <c r="J27" s="39"/>
    </row>
    <row r="28" spans="2:10" ht="18" customHeight="1" x14ac:dyDescent="0.4">
      <c r="B28" s="75" t="s">
        <v>35</v>
      </c>
      <c r="C28" s="75"/>
      <c r="D28" s="75"/>
      <c r="E28" s="73" t="s">
        <v>38</v>
      </c>
      <c r="F28" s="73"/>
      <c r="G28" s="40" t="s">
        <v>36</v>
      </c>
      <c r="H28" s="71" t="s">
        <v>37</v>
      </c>
      <c r="I28" s="71"/>
      <c r="J28" s="39"/>
    </row>
    <row r="29" spans="2:10" ht="18" customHeight="1" x14ac:dyDescent="0.4">
      <c r="B29" s="76" t="s">
        <v>33</v>
      </c>
      <c r="C29" s="77"/>
      <c r="D29" s="77"/>
      <c r="E29" s="72">
        <v>409</v>
      </c>
      <c r="F29" s="72"/>
      <c r="G29" s="78">
        <v>0.2</v>
      </c>
      <c r="H29" s="74">
        <f>(($G$11/E29)*100)*G29</f>
        <v>15.958069832666519</v>
      </c>
      <c r="I29" s="74"/>
      <c r="J29" s="30"/>
    </row>
    <row r="30" spans="2:10" ht="18" customHeight="1" x14ac:dyDescent="0.4">
      <c r="B30" s="77"/>
      <c r="C30" s="77"/>
      <c r="D30" s="77"/>
      <c r="E30" s="72"/>
      <c r="F30" s="72"/>
      <c r="G30" s="78"/>
      <c r="H30" s="74"/>
      <c r="I30" s="74"/>
    </row>
    <row r="31" spans="2:10" ht="18" customHeight="1" x14ac:dyDescent="0.4">
      <c r="B31" s="77" t="s">
        <v>34</v>
      </c>
      <c r="C31" s="77"/>
      <c r="D31" s="77"/>
      <c r="E31" s="72">
        <v>379</v>
      </c>
      <c r="F31" s="72"/>
      <c r="G31" s="81">
        <f>1-G29</f>
        <v>0.8</v>
      </c>
      <c r="H31" s="74">
        <f>(($G$11/E31)*100)*G31</f>
        <v>68.884966348924621</v>
      </c>
      <c r="I31" s="74"/>
    </row>
    <row r="32" spans="2:10" ht="18" customHeight="1" x14ac:dyDescent="0.4">
      <c r="B32" s="77"/>
      <c r="C32" s="77"/>
      <c r="D32" s="77"/>
      <c r="E32" s="72"/>
      <c r="F32" s="72"/>
      <c r="G32" s="81"/>
      <c r="H32" s="74"/>
      <c r="I32" s="74"/>
    </row>
    <row r="33" spans="2:23" ht="18" customHeight="1" x14ac:dyDescent="0.4"/>
    <row r="34" spans="2:23" s="44" customFormat="1" ht="9" customHeight="1" x14ac:dyDescent="0.4"/>
    <row r="36" spans="2:23" ht="25.5" x14ac:dyDescent="0.4">
      <c r="B36" s="95" t="s">
        <v>43</v>
      </c>
      <c r="C36" s="95"/>
      <c r="D36" s="95"/>
      <c r="E36" s="95"/>
      <c r="F36" s="95"/>
      <c r="G36" s="95"/>
    </row>
    <row r="37" spans="2:23" x14ac:dyDescent="0.4">
      <c r="B37" s="59" t="s">
        <v>41</v>
      </c>
      <c r="C37" s="59"/>
      <c r="D37" s="45" t="s">
        <v>19</v>
      </c>
      <c r="E37" s="7">
        <v>400</v>
      </c>
      <c r="G37" s="68">
        <v>8</v>
      </c>
      <c r="H37" s="67" t="s">
        <v>40</v>
      </c>
      <c r="I37" s="67"/>
      <c r="J37" s="66">
        <f>(100/$G$37)/100</f>
        <v>0.125</v>
      </c>
      <c r="K37" s="67" t="s">
        <v>39</v>
      </c>
      <c r="L37" s="67"/>
    </row>
    <row r="38" spans="2:23" x14ac:dyDescent="0.4">
      <c r="B38" s="59" t="s">
        <v>42</v>
      </c>
      <c r="C38" s="59"/>
      <c r="D38" s="45" t="s">
        <v>25</v>
      </c>
      <c r="E38" s="7">
        <v>300</v>
      </c>
      <c r="G38" s="68"/>
      <c r="H38" s="67"/>
      <c r="I38" s="67"/>
      <c r="J38" s="66"/>
      <c r="K38" s="67"/>
      <c r="L38" s="67"/>
    </row>
    <row r="39" spans="2:23" ht="19.5" thickBot="1" x14ac:dyDescent="0.45">
      <c r="B39" s="23"/>
      <c r="C39" s="23"/>
      <c r="D39" s="23"/>
      <c r="G39" s="22"/>
      <c r="H39" s="22"/>
      <c r="I39" s="9"/>
    </row>
    <row r="40" spans="2:23" ht="19.5" thickBot="1" x14ac:dyDescent="0.45">
      <c r="B40" s="69"/>
      <c r="C40" s="70"/>
      <c r="D40" s="64">
        <v>1</v>
      </c>
      <c r="E40" s="65"/>
      <c r="F40" s="64">
        <v>2</v>
      </c>
      <c r="G40" s="65"/>
      <c r="H40" s="64">
        <v>3</v>
      </c>
      <c r="I40" s="65"/>
      <c r="J40" s="64">
        <v>4</v>
      </c>
      <c r="K40" s="65"/>
      <c r="L40" s="64">
        <v>5</v>
      </c>
      <c r="M40" s="65"/>
      <c r="N40" s="64">
        <v>6</v>
      </c>
      <c r="O40" s="65"/>
      <c r="P40" s="64">
        <v>7</v>
      </c>
      <c r="Q40" s="65"/>
      <c r="R40" s="64">
        <v>8</v>
      </c>
      <c r="S40" s="65"/>
      <c r="T40" s="64">
        <v>9</v>
      </c>
      <c r="U40" s="65"/>
      <c r="V40" s="64">
        <v>10</v>
      </c>
      <c r="W40" s="65"/>
    </row>
    <row r="41" spans="2:23" x14ac:dyDescent="0.4">
      <c r="B41" s="60" t="str">
        <f>B37</f>
        <v>元のフード</v>
      </c>
      <c r="C41" s="61"/>
      <c r="D41" s="11">
        <f>1-J37</f>
        <v>0.875</v>
      </c>
      <c r="E41" s="21">
        <f>(($G$11/$E$37)*100)*D41</f>
        <v>71.387428017069141</v>
      </c>
      <c r="F41" s="11">
        <f>D41-$J$37</f>
        <v>0.75</v>
      </c>
      <c r="G41" s="21">
        <f>(($G$11/$E$37)*100)*F41</f>
        <v>61.189224014630689</v>
      </c>
      <c r="H41" s="14">
        <f>F41-$J$37</f>
        <v>0.625</v>
      </c>
      <c r="I41" s="21">
        <f>(($G$11/$E$37)*100)*H41</f>
        <v>50.991020012192237</v>
      </c>
      <c r="J41" s="11">
        <f>H41-$J$37</f>
        <v>0.5</v>
      </c>
      <c r="K41" s="21">
        <f>(($G$11/$E$37)*100)*J41</f>
        <v>40.792816009753793</v>
      </c>
      <c r="L41" s="14">
        <f>J41-$J$37</f>
        <v>0.375</v>
      </c>
      <c r="M41" s="21">
        <f>(($G$11/$E$37)*100)*L41</f>
        <v>30.594612007315344</v>
      </c>
      <c r="N41" s="11">
        <f>L41-$J$37</f>
        <v>0.25</v>
      </c>
      <c r="O41" s="21">
        <f>(($G$11/$E$37)*100)*N41</f>
        <v>20.396408004876896</v>
      </c>
      <c r="P41" s="14">
        <f>N41-$J$37</f>
        <v>0.125</v>
      </c>
      <c r="Q41" s="21">
        <f>(($G$11/$E$37)*100)*P41</f>
        <v>10.198204002438448</v>
      </c>
      <c r="R41" s="11">
        <f>P41-$J$37</f>
        <v>0</v>
      </c>
      <c r="S41" s="21">
        <f>(($G$11/$E$37)*100)*R41</f>
        <v>0</v>
      </c>
      <c r="T41" s="11">
        <f>R41-$J$37</f>
        <v>-0.125</v>
      </c>
      <c r="U41" s="21">
        <f>(($G$11/$E$37)*100)*T41</f>
        <v>-10.198204002438448</v>
      </c>
      <c r="V41" s="11">
        <f>T41-$J$37</f>
        <v>-0.25</v>
      </c>
      <c r="W41" s="21">
        <f>(($G$11/$E$37)*100)*V41</f>
        <v>-20.396408004876896</v>
      </c>
    </row>
    <row r="42" spans="2:23" ht="19.5" thickBot="1" x14ac:dyDescent="0.45">
      <c r="B42" s="62" t="str">
        <f>B38</f>
        <v>変更先のフード</v>
      </c>
      <c r="C42" s="63"/>
      <c r="D42" s="12">
        <f>1-$D$41</f>
        <v>0.125</v>
      </c>
      <c r="E42" s="10">
        <f>(($G$11/$E$38)*100)*D42</f>
        <v>13.597605336584598</v>
      </c>
      <c r="F42" s="12">
        <f>1-F41</f>
        <v>0.25</v>
      </c>
      <c r="G42" s="10">
        <f>(($G$11/$E$38)*100)*F42</f>
        <v>27.195210673169196</v>
      </c>
      <c r="H42" s="13">
        <f>1-H41</f>
        <v>0.375</v>
      </c>
      <c r="I42" s="10">
        <f>(($G$11/$E$38)*100)*H42</f>
        <v>40.792816009753793</v>
      </c>
      <c r="J42" s="12">
        <f>1-J41</f>
        <v>0.5</v>
      </c>
      <c r="K42" s="10">
        <f>(($G$11/$E$38)*100)*J42</f>
        <v>54.390421346338393</v>
      </c>
      <c r="L42" s="13">
        <f>1-L41</f>
        <v>0.625</v>
      </c>
      <c r="M42" s="10">
        <f>(($G$11/$E$38)*100)*L42</f>
        <v>67.988026682922992</v>
      </c>
      <c r="N42" s="12">
        <f>1-N41</f>
        <v>0.75</v>
      </c>
      <c r="O42" s="10">
        <f>(($G$11/$E$38)*100)*N42</f>
        <v>81.585632019507585</v>
      </c>
      <c r="P42" s="13">
        <f>1-P41</f>
        <v>0.875</v>
      </c>
      <c r="Q42" s="10">
        <f>(($G$11/$E$38)*100)*P42</f>
        <v>95.183237356092192</v>
      </c>
      <c r="R42" s="12">
        <f>1-R41</f>
        <v>1</v>
      </c>
      <c r="S42" s="10">
        <f>(($G$11/$E$38)*100)*R42</f>
        <v>108.78084269267679</v>
      </c>
      <c r="T42" s="12">
        <f>1-T41</f>
        <v>1.125</v>
      </c>
      <c r="U42" s="10">
        <f>(($G$11/$E$38)*100)*T42</f>
        <v>122.37844802926138</v>
      </c>
      <c r="V42" s="12">
        <f>1-V41</f>
        <v>1.25</v>
      </c>
      <c r="W42" s="10">
        <f>(($G$11/$E$38)*100)*V42</f>
        <v>135.97605336584598</v>
      </c>
    </row>
    <row r="44" spans="2:23" s="44" customFormat="1" ht="9" customHeight="1" x14ac:dyDescent="0.4"/>
    <row r="46" spans="2:23" ht="25.5" x14ac:dyDescent="0.4">
      <c r="B46" s="56" t="s">
        <v>44</v>
      </c>
      <c r="C46" s="56"/>
      <c r="D46" s="56"/>
      <c r="E46" s="56"/>
      <c r="F46" s="56"/>
      <c r="G46" s="56"/>
      <c r="H46" s="47">
        <v>8</v>
      </c>
      <c r="I46" s="2" t="s">
        <v>40</v>
      </c>
      <c r="J46" s="2"/>
      <c r="K46" s="46">
        <f>(100/$G$37)/100</f>
        <v>0.125</v>
      </c>
      <c r="L46" s="2" t="s">
        <v>39</v>
      </c>
      <c r="M46" s="2"/>
    </row>
    <row r="47" spans="2:23" ht="18" customHeight="1" x14ac:dyDescent="0.4">
      <c r="B47" s="59" t="s">
        <v>41</v>
      </c>
      <c r="C47" s="59"/>
      <c r="D47" s="45" t="s">
        <v>19</v>
      </c>
      <c r="E47" s="7">
        <v>375</v>
      </c>
      <c r="F47" s="25" t="s">
        <v>37</v>
      </c>
      <c r="G47" s="48">
        <v>52</v>
      </c>
    </row>
    <row r="48" spans="2:23" ht="18" customHeight="1" x14ac:dyDescent="0.4">
      <c r="B48" s="59" t="s">
        <v>42</v>
      </c>
      <c r="C48" s="59"/>
      <c r="D48" s="45" t="s">
        <v>25</v>
      </c>
      <c r="E48" s="7">
        <v>332</v>
      </c>
      <c r="F48" s="25" t="s">
        <v>37</v>
      </c>
      <c r="G48" s="48">
        <v>44</v>
      </c>
      <c r="I48" s="2"/>
      <c r="J48" s="46"/>
    </row>
    <row r="49" spans="2:23" ht="19.5" thickBot="1" x14ac:dyDescent="0.45">
      <c r="B49" s="23"/>
      <c r="C49" s="23"/>
      <c r="D49" s="23"/>
      <c r="G49" s="25"/>
      <c r="H49" s="25"/>
      <c r="I49" s="9"/>
    </row>
    <row r="50" spans="2:23" ht="19.5" thickBot="1" x14ac:dyDescent="0.45">
      <c r="B50" s="57"/>
      <c r="C50" s="58"/>
      <c r="D50" s="50">
        <v>1</v>
      </c>
      <c r="E50" s="51"/>
      <c r="F50" s="50">
        <v>2</v>
      </c>
      <c r="G50" s="51"/>
      <c r="H50" s="50">
        <v>3</v>
      </c>
      <c r="I50" s="51"/>
      <c r="J50" s="50">
        <v>4</v>
      </c>
      <c r="K50" s="51"/>
      <c r="L50" s="50">
        <v>5</v>
      </c>
      <c r="M50" s="51"/>
      <c r="N50" s="50">
        <v>6</v>
      </c>
      <c r="O50" s="51"/>
      <c r="P50" s="50">
        <v>7</v>
      </c>
      <c r="Q50" s="51"/>
      <c r="R50" s="50">
        <v>8</v>
      </c>
      <c r="S50" s="51"/>
      <c r="T50" s="50">
        <v>9</v>
      </c>
      <c r="U50" s="51"/>
      <c r="V50" s="50">
        <v>10</v>
      </c>
      <c r="W50" s="51"/>
    </row>
    <row r="51" spans="2:23" x14ac:dyDescent="0.4">
      <c r="B51" s="52" t="str">
        <f>B47</f>
        <v>元のフード</v>
      </c>
      <c r="C51" s="53"/>
      <c r="D51" s="11">
        <f>1-K46</f>
        <v>0.875</v>
      </c>
      <c r="E51" s="21">
        <f>D51*$G$47</f>
        <v>45.5</v>
      </c>
      <c r="F51" s="11">
        <f>D51-$J$37</f>
        <v>0.75</v>
      </c>
      <c r="G51" s="21">
        <f>F51*$G$47</f>
        <v>39</v>
      </c>
      <c r="H51" s="14">
        <f>F51-$J$37</f>
        <v>0.625</v>
      </c>
      <c r="I51" s="21">
        <f>H51*$G$47</f>
        <v>32.5</v>
      </c>
      <c r="J51" s="11">
        <f>H51-$J$37</f>
        <v>0.5</v>
      </c>
      <c r="K51" s="21">
        <f>J51*$G$47</f>
        <v>26</v>
      </c>
      <c r="L51" s="14">
        <f>J51-$J$37</f>
        <v>0.375</v>
      </c>
      <c r="M51" s="21">
        <f>L51*$G$47</f>
        <v>19.5</v>
      </c>
      <c r="N51" s="11">
        <f>L51-$J$37</f>
        <v>0.25</v>
      </c>
      <c r="O51" s="21">
        <f>N51*$G$47</f>
        <v>13</v>
      </c>
      <c r="P51" s="14">
        <f>N51-$J$37</f>
        <v>0.125</v>
      </c>
      <c r="Q51" s="21">
        <f>P51*$G$47</f>
        <v>6.5</v>
      </c>
      <c r="R51" s="11">
        <f>P51-$J$37</f>
        <v>0</v>
      </c>
      <c r="S51" s="21">
        <f>R51*$G$47</f>
        <v>0</v>
      </c>
      <c r="T51" s="11">
        <f>R51-$J$37</f>
        <v>-0.125</v>
      </c>
      <c r="U51" s="21">
        <f>T51*$G$47</f>
        <v>-6.5</v>
      </c>
      <c r="V51" s="11">
        <f>T51-$J$37</f>
        <v>-0.25</v>
      </c>
      <c r="W51" s="21">
        <f>V51*$G$47</f>
        <v>-13</v>
      </c>
    </row>
    <row r="52" spans="2:23" ht="19.5" thickBot="1" x14ac:dyDescent="0.45">
      <c r="B52" s="54" t="str">
        <f>B48</f>
        <v>変更先のフード</v>
      </c>
      <c r="C52" s="55"/>
      <c r="D52" s="12">
        <f>1-$D$41</f>
        <v>0.125</v>
      </c>
      <c r="E52" s="10">
        <f>D52*$G$48</f>
        <v>5.5</v>
      </c>
      <c r="F52" s="12">
        <f>1-F51</f>
        <v>0.25</v>
      </c>
      <c r="G52" s="10">
        <f>F52*$G$48</f>
        <v>11</v>
      </c>
      <c r="H52" s="13">
        <f>1-H51</f>
        <v>0.375</v>
      </c>
      <c r="I52" s="10">
        <f>H52*$G$48</f>
        <v>16.5</v>
      </c>
      <c r="J52" s="12">
        <f>1-J51</f>
        <v>0.5</v>
      </c>
      <c r="K52" s="10">
        <f>J52*$G$48</f>
        <v>22</v>
      </c>
      <c r="L52" s="13">
        <f>1-L51</f>
        <v>0.625</v>
      </c>
      <c r="M52" s="10">
        <f>L52*$G$48</f>
        <v>27.5</v>
      </c>
      <c r="N52" s="12">
        <f>1-N51</f>
        <v>0.75</v>
      </c>
      <c r="O52" s="10">
        <f>N52*$G$48</f>
        <v>33</v>
      </c>
      <c r="P52" s="13">
        <f>1-P51</f>
        <v>0.875</v>
      </c>
      <c r="Q52" s="10">
        <f>P52*$G$48</f>
        <v>38.5</v>
      </c>
      <c r="R52" s="12">
        <f>1-R51</f>
        <v>1</v>
      </c>
      <c r="S52" s="10">
        <f>R52*$G$48</f>
        <v>44</v>
      </c>
      <c r="T52" s="12">
        <f>1-T51</f>
        <v>1.125</v>
      </c>
      <c r="U52" s="10">
        <f>T52*$G$48</f>
        <v>49.5</v>
      </c>
      <c r="V52" s="12">
        <f>1-V51</f>
        <v>1.25</v>
      </c>
      <c r="W52" s="10">
        <f>V52*$G$48</f>
        <v>55</v>
      </c>
    </row>
  </sheetData>
  <mergeCells count="68">
    <mergeCell ref="B36:G36"/>
    <mergeCell ref="H31:I32"/>
    <mergeCell ref="R40:S40"/>
    <mergeCell ref="B1:C1"/>
    <mergeCell ref="E1:I1"/>
    <mergeCell ref="D40:E40"/>
    <mergeCell ref="F40:G40"/>
    <mergeCell ref="H40:I40"/>
    <mergeCell ref="J40:K40"/>
    <mergeCell ref="L40:M40"/>
    <mergeCell ref="N40:O40"/>
    <mergeCell ref="P40:Q40"/>
    <mergeCell ref="E2:F2"/>
    <mergeCell ref="G2:I2"/>
    <mergeCell ref="B9:E9"/>
    <mergeCell ref="G9:J9"/>
    <mergeCell ref="H20:I21"/>
    <mergeCell ref="H22:I23"/>
    <mergeCell ref="C4:E4"/>
    <mergeCell ref="H4:J4"/>
    <mergeCell ref="B16:G17"/>
    <mergeCell ref="H16:I17"/>
    <mergeCell ref="G10:H10"/>
    <mergeCell ref="G11:I12"/>
    <mergeCell ref="B15:D15"/>
    <mergeCell ref="B20:C21"/>
    <mergeCell ref="B22:C23"/>
    <mergeCell ref="D20:G21"/>
    <mergeCell ref="D22:G23"/>
    <mergeCell ref="B28:D28"/>
    <mergeCell ref="B29:D30"/>
    <mergeCell ref="B31:D32"/>
    <mergeCell ref="G29:G30"/>
    <mergeCell ref="B19:D19"/>
    <mergeCell ref="B27:E27"/>
    <mergeCell ref="G31:G32"/>
    <mergeCell ref="H28:I28"/>
    <mergeCell ref="E29:F30"/>
    <mergeCell ref="E31:F32"/>
    <mergeCell ref="E28:F28"/>
    <mergeCell ref="H29:I30"/>
    <mergeCell ref="B41:C41"/>
    <mergeCell ref="B42:C42"/>
    <mergeCell ref="T40:U40"/>
    <mergeCell ref="V40:W40"/>
    <mergeCell ref="B38:C38"/>
    <mergeCell ref="J37:J38"/>
    <mergeCell ref="K37:L38"/>
    <mergeCell ref="H37:I38"/>
    <mergeCell ref="G37:G38"/>
    <mergeCell ref="B40:C40"/>
    <mergeCell ref="B37:C37"/>
    <mergeCell ref="V50:W50"/>
    <mergeCell ref="B51:C51"/>
    <mergeCell ref="B52:C52"/>
    <mergeCell ref="B46:G46"/>
    <mergeCell ref="L50:M50"/>
    <mergeCell ref="N50:O50"/>
    <mergeCell ref="P50:Q50"/>
    <mergeCell ref="R50:S50"/>
    <mergeCell ref="T50:U50"/>
    <mergeCell ref="B50:C50"/>
    <mergeCell ref="D50:E50"/>
    <mergeCell ref="F50:G50"/>
    <mergeCell ref="H50:I50"/>
    <mergeCell ref="J50:K50"/>
    <mergeCell ref="B47:C47"/>
    <mergeCell ref="B48:C48"/>
  </mergeCells>
  <phoneticPr fontId="1"/>
  <dataValidations count="1">
    <dataValidation type="list" allowBlank="1" showInputMessage="1" showErrorMessage="1" sqref="G2" xr:uid="{06F52CAA-91A6-4590-A9C9-F2F5765834BA}">
      <formula1>"標準体型の成猫(避妊去勢済み),標準体型の成猫(未避妊/未去勢),活動的な猫,肥満気味の猫,ダイエット中の猫,増量中の猫,高齢猫,妊娠中,授乳中,4ヶ月未満,4～6ヶ月,7～12ヶ月"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BC3B-FB81-4C5F-AF18-E8742CC89549}">
  <dimension ref="A1:D14"/>
  <sheetViews>
    <sheetView workbookViewId="0">
      <selection activeCell="E1" sqref="E1"/>
    </sheetView>
  </sheetViews>
  <sheetFormatPr defaultRowHeight="18.75" x14ac:dyDescent="0.4"/>
  <cols>
    <col min="1" max="1" width="28.625" customWidth="1"/>
  </cols>
  <sheetData>
    <row r="1" spans="1:4" s="1" customFormat="1" x14ac:dyDescent="0.4">
      <c r="A1" s="15" t="s">
        <v>3</v>
      </c>
      <c r="B1" s="15" t="s">
        <v>21</v>
      </c>
    </row>
    <row r="2" spans="1:4" x14ac:dyDescent="0.4">
      <c r="A2" s="16" t="s">
        <v>4</v>
      </c>
      <c r="B2" s="17">
        <v>1.2</v>
      </c>
      <c r="C2" s="2"/>
      <c r="D2" s="2"/>
    </row>
    <row r="3" spans="1:4" x14ac:dyDescent="0.4">
      <c r="A3" s="16" t="s">
        <v>5</v>
      </c>
      <c r="B3" s="17">
        <v>1.4</v>
      </c>
      <c r="C3" s="2"/>
      <c r="D3" s="2"/>
    </row>
    <row r="4" spans="1:4" x14ac:dyDescent="0.4">
      <c r="A4" s="16" t="s">
        <v>6</v>
      </c>
      <c r="B4" s="17">
        <v>1.6</v>
      </c>
      <c r="C4" s="2"/>
      <c r="D4" s="2"/>
    </row>
    <row r="5" spans="1:4" x14ac:dyDescent="0.4">
      <c r="A5" s="16" t="s">
        <v>7</v>
      </c>
      <c r="B5" s="18">
        <v>1</v>
      </c>
      <c r="C5" s="2"/>
      <c r="D5" s="2"/>
    </row>
    <row r="6" spans="1:4" x14ac:dyDescent="0.4">
      <c r="A6" s="16" t="s">
        <v>8</v>
      </c>
      <c r="B6" s="17">
        <v>0.8</v>
      </c>
      <c r="C6" s="2"/>
      <c r="D6" s="2"/>
    </row>
    <row r="7" spans="1:4" x14ac:dyDescent="0.4">
      <c r="A7" s="16" t="s">
        <v>9</v>
      </c>
      <c r="B7" s="17">
        <v>1.2</v>
      </c>
      <c r="C7" s="5" t="s">
        <v>17</v>
      </c>
      <c r="D7" s="2"/>
    </row>
    <row r="8" spans="1:4" x14ac:dyDescent="0.4">
      <c r="A8" s="16" t="s">
        <v>10</v>
      </c>
      <c r="B8" s="17">
        <v>1.1000000000000001</v>
      </c>
      <c r="C8" s="2"/>
      <c r="D8" s="2"/>
    </row>
    <row r="9" spans="1:4" x14ac:dyDescent="0.4">
      <c r="A9" s="16" t="s">
        <v>11</v>
      </c>
      <c r="B9" s="18">
        <v>2</v>
      </c>
      <c r="C9" s="2"/>
      <c r="D9" s="2"/>
    </row>
    <row r="10" spans="1:4" x14ac:dyDescent="0.4">
      <c r="A10" s="16" t="s">
        <v>12</v>
      </c>
      <c r="B10" s="18">
        <v>6</v>
      </c>
      <c r="C10" s="5" t="s">
        <v>24</v>
      </c>
      <c r="D10" s="2"/>
    </row>
    <row r="11" spans="1:4" x14ac:dyDescent="0.4">
      <c r="A11" s="16" t="s">
        <v>13</v>
      </c>
      <c r="B11" s="18">
        <v>3</v>
      </c>
      <c r="C11" s="2"/>
      <c r="D11" s="2"/>
    </row>
    <row r="12" spans="1:4" x14ac:dyDescent="0.4">
      <c r="A12" s="16" t="s">
        <v>14</v>
      </c>
      <c r="B12" s="17">
        <v>2.5</v>
      </c>
      <c r="C12" s="2"/>
      <c r="D12" s="2"/>
    </row>
    <row r="13" spans="1:4" x14ac:dyDescent="0.4">
      <c r="A13" s="16" t="s">
        <v>15</v>
      </c>
      <c r="B13" s="18">
        <v>2</v>
      </c>
      <c r="C13" s="2"/>
      <c r="D13" s="2"/>
    </row>
    <row r="14" spans="1:4" x14ac:dyDescent="0.4">
      <c r="A14" s="2"/>
      <c r="B14" s="2"/>
      <c r="C14" s="2"/>
      <c r="D14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</vt:lpstr>
      <vt:lpstr>係数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ツクネダニ</dc:creator>
  <cp:lastModifiedBy>NKRI NGY</cp:lastModifiedBy>
  <dcterms:created xsi:type="dcterms:W3CDTF">2021-10-07T10:53:45Z</dcterms:created>
  <dcterms:modified xsi:type="dcterms:W3CDTF">2021-10-28T13:38:22Z</dcterms:modified>
</cp:coreProperties>
</file>